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20400" windowHeight="826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L24" i="1" l="1"/>
  <c r="L23" i="1"/>
  <c r="J23" i="1"/>
  <c r="I30" i="1"/>
  <c r="I28" i="1"/>
  <c r="H28" i="1"/>
  <c r="H30" i="1"/>
  <c r="J30" i="1" s="1"/>
  <c r="L30" i="1" s="1"/>
  <c r="I29" i="1"/>
  <c r="H29" i="1"/>
  <c r="J28" i="1"/>
  <c r="L28" i="1" s="1"/>
  <c r="H20" i="1"/>
  <c r="J20" i="1" s="1"/>
  <c r="L20" i="1" s="1"/>
  <c r="H19" i="1"/>
  <c r="J19" i="1" s="1"/>
  <c r="L19" i="1" s="1"/>
  <c r="I20" i="1"/>
  <c r="I19" i="1"/>
  <c r="I16" i="1"/>
  <c r="H16" i="1"/>
  <c r="I14" i="1"/>
  <c r="H14" i="1"/>
  <c r="I15" i="1"/>
  <c r="I9" i="1"/>
  <c r="H9" i="1"/>
  <c r="H4" i="1"/>
  <c r="H15" i="1"/>
  <c r="I10" i="1"/>
  <c r="H10" i="1"/>
  <c r="I5" i="1"/>
  <c r="I4" i="1"/>
  <c r="H5" i="1"/>
  <c r="K24" i="1"/>
  <c r="K25" i="1"/>
  <c r="K23" i="1"/>
  <c r="J24" i="1"/>
  <c r="J25" i="1"/>
  <c r="J29" i="1" l="1"/>
  <c r="L29" i="1" s="1"/>
  <c r="J16" i="1"/>
  <c r="L16" i="1" s="1"/>
  <c r="J14" i="1"/>
  <c r="L14" i="1" s="1"/>
  <c r="J15" i="1"/>
  <c r="L15" i="1" s="1"/>
  <c r="J5" i="1"/>
  <c r="L5" i="1" s="1"/>
  <c r="J10" i="1"/>
  <c r="L10" i="1" s="1"/>
  <c r="J9" i="1"/>
  <c r="L9" i="1" s="1"/>
  <c r="J4" i="1"/>
  <c r="L4" i="1" s="1"/>
  <c r="L25" i="1"/>
</calcChain>
</file>

<file path=xl/sharedStrings.xml><?xml version="1.0" encoding="utf-8"?>
<sst xmlns="http://schemas.openxmlformats.org/spreadsheetml/2006/main" count="70" uniqueCount="26">
  <si>
    <t>Trimestre</t>
  </si>
  <si>
    <t>Numeri</t>
  </si>
  <si>
    <t>Interessi passivi</t>
  </si>
  <si>
    <t>Accordato</t>
  </si>
  <si>
    <t>CMS</t>
  </si>
  <si>
    <t>Spese finanz. Scalare</t>
  </si>
  <si>
    <t>TEG</t>
  </si>
  <si>
    <t>TS</t>
  </si>
  <si>
    <t>diff. TEG/TS</t>
  </si>
  <si>
    <t>1</t>
  </si>
  <si>
    <t>2</t>
  </si>
  <si>
    <t xml:space="preserve">CMS </t>
  </si>
  <si>
    <t>CMS SOGLIA</t>
  </si>
  <si>
    <t>cms non supera</t>
  </si>
  <si>
    <t>cms supera ma margine capiente</t>
  </si>
  <si>
    <t>X NUMERI DEBITORI / 36500)</t>
  </si>
  <si>
    <t>cms supera e margine non capiente***</t>
  </si>
  <si>
    <t>in caso di usura sopravvenuta devo ricondurre il valore degli interessi nel limite della soglia</t>
  </si>
  <si>
    <t>INTERESSI MAX = (TASSO SOGLIA-%sforamento cms – (ONERI X 100 / ACCORDATO/MAX SCOPERTO))</t>
  </si>
  <si>
    <t>la forumula per determinare il valore massimo degli interessi che potevano essere addebitati per avere un margine capiente è</t>
  </si>
  <si>
    <t>***</t>
  </si>
  <si>
    <t>QUESITO A.1</t>
  </si>
  <si>
    <t>QUESITO A.2</t>
  </si>
  <si>
    <t>QUESITO A.3</t>
  </si>
  <si>
    <t>QUESITO B.1</t>
  </si>
  <si>
    <t>QUESITO B.2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</si>
</sst>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1"/>
      <color rgb="FFFF0000"/>
      <name val="Garamond"/>
      <family val="1"/>
    </font>
    <font>
      <b/>
      <sz val="11"/>
      <color theme="1"/>
      <name val="Garamond"/>
      <family val="1"/>
    </font>
    <font>
      <sz val="11"/>
      <color rgb="FF000000"/>
      <name val="Garamond"/>
      <family val="1"/>
    </font>
    <font>
      <b/>
      <sz val="11"/>
      <color rgb="FF00000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4" fillId="2" borderId="1" xfId="1" quotePrefix="1" applyFont="1" applyFill="1" applyBorder="1" applyAlignment="1">
      <alignment horizontal="center" vertical="center" wrapText="1"/>
    </xf>
    <xf numFmtId="43" fontId="4" fillId="2" borderId="6" xfId="1" applyFont="1" applyFill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5" fillId="0" borderId="1" xfId="2" applyNumberFormat="1" applyFont="1" applyBorder="1" applyAlignment="1">
      <alignment horizontal="center" vertical="center"/>
    </xf>
    <xf numFmtId="10" fontId="5" fillId="0" borderId="1" xfId="1" applyNumberFormat="1" applyFont="1" applyBorder="1" applyAlignment="1">
      <alignment horizontal="center" vertical="center"/>
    </xf>
    <xf numFmtId="10" fontId="5" fillId="0" borderId="6" xfId="2" applyNumberFormat="1" applyFont="1" applyBorder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3" fontId="6" fillId="3" borderId="1" xfId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43" fontId="6" fillId="3" borderId="6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topLeftCell="B19" zoomScale="120" zoomScaleNormal="120" workbookViewId="0">
      <selection activeCell="B26" sqref="B26:L26"/>
    </sheetView>
  </sheetViews>
  <sheetFormatPr defaultColWidth="16.140625" defaultRowHeight="15" x14ac:dyDescent="0.25"/>
  <cols>
    <col min="1" max="1" width="6.85546875" style="2" customWidth="1"/>
    <col min="2" max="2" width="11.28515625" style="2" bestFit="1" customWidth="1"/>
    <col min="3" max="3" width="13.85546875" style="1" bestFit="1" customWidth="1"/>
    <col min="4" max="4" width="16.5703125" style="1" customWidth="1"/>
    <col min="5" max="5" width="10.85546875" style="1" bestFit="1" customWidth="1"/>
    <col min="6" max="6" width="9.5703125" style="1" bestFit="1" customWidth="1"/>
    <col min="7" max="7" width="13.5703125" style="1" bestFit="1" customWidth="1"/>
    <col min="8" max="10" width="11" style="1" customWidth="1"/>
    <col min="11" max="11" width="15.28515625" style="1" bestFit="1" customWidth="1"/>
    <col min="12" max="12" width="14.28515625" style="1" bestFit="1" customWidth="1"/>
    <col min="13" max="13" width="32.85546875" style="18" bestFit="1" customWidth="1"/>
    <col min="14" max="14" width="18" style="2" bestFit="1" customWidth="1"/>
    <col min="15" max="16384" width="16.140625" style="2"/>
  </cols>
  <sheetData>
    <row r="1" spans="1:13" ht="15.75" thickBot="1" x14ac:dyDescent="0.3"/>
    <row r="2" spans="1:13" x14ac:dyDescent="0.25">
      <c r="B2" s="23" t="s">
        <v>21</v>
      </c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3" s="13" customFormat="1" ht="30" x14ac:dyDescent="0.25">
      <c r="B3" s="6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8" t="s">
        <v>9</v>
      </c>
      <c r="I3" s="8" t="s">
        <v>10</v>
      </c>
      <c r="J3" s="7" t="s">
        <v>6</v>
      </c>
      <c r="K3" s="7" t="s">
        <v>7</v>
      </c>
      <c r="L3" s="9" t="s">
        <v>8</v>
      </c>
      <c r="M3" s="19"/>
    </row>
    <row r="4" spans="1:13" x14ac:dyDescent="0.25">
      <c r="B4" s="10">
        <v>40086</v>
      </c>
      <c r="C4" s="11">
        <v>14869786</v>
      </c>
      <c r="D4" s="11">
        <v>4587</v>
      </c>
      <c r="E4" s="11">
        <v>25000</v>
      </c>
      <c r="F4" s="12">
        <v>200</v>
      </c>
      <c r="G4" s="11">
        <v>300</v>
      </c>
      <c r="H4" s="14">
        <f>+(D4+F4)*365/C4</f>
        <v>0.11750370852680732</v>
      </c>
      <c r="I4" s="14">
        <f>+G4/E4</f>
        <v>1.2E-2</v>
      </c>
      <c r="J4" s="14">
        <f>+H4+I4</f>
        <v>0.12950370852680732</v>
      </c>
      <c r="K4" s="15">
        <v>0.12479999999999999</v>
      </c>
      <c r="L4" s="16">
        <f>+K4-J4</f>
        <v>-4.7037085268073209E-3</v>
      </c>
    </row>
    <row r="5" spans="1:13" x14ac:dyDescent="0.25">
      <c r="B5" s="10">
        <v>40178</v>
      </c>
      <c r="C5" s="11">
        <v>12587493</v>
      </c>
      <c r="D5" s="11">
        <v>3891</v>
      </c>
      <c r="E5" s="11">
        <v>25000</v>
      </c>
      <c r="F5" s="12">
        <v>200</v>
      </c>
      <c r="G5" s="11">
        <v>250</v>
      </c>
      <c r="H5" s="14">
        <f>+(D5+F5)*365/C5</f>
        <v>0.11862687828307035</v>
      </c>
      <c r="I5" s="14">
        <f>+G5/E5</f>
        <v>0.01</v>
      </c>
      <c r="J5" s="14">
        <f>+H5+I5</f>
        <v>0.12862687828307034</v>
      </c>
      <c r="K5" s="15">
        <v>0.12770000000000001</v>
      </c>
      <c r="L5" s="16">
        <f>+K5-J5</f>
        <v>-9.2687828307033704E-4</v>
      </c>
    </row>
    <row r="6" spans="1:13" x14ac:dyDescent="0.25">
      <c r="B6" s="3"/>
      <c r="C6" s="4"/>
      <c r="D6" s="4"/>
      <c r="E6" s="4"/>
      <c r="F6" s="4"/>
      <c r="G6" s="4"/>
      <c r="H6" s="4"/>
      <c r="I6" s="4"/>
      <c r="J6" s="4"/>
      <c r="K6" s="4"/>
      <c r="L6" s="5"/>
    </row>
    <row r="7" spans="1:13" x14ac:dyDescent="0.25">
      <c r="B7" s="26" t="s">
        <v>22</v>
      </c>
      <c r="C7" s="27"/>
      <c r="D7" s="27"/>
      <c r="E7" s="27"/>
      <c r="F7" s="27"/>
      <c r="G7" s="27"/>
      <c r="H7" s="27"/>
      <c r="I7" s="27"/>
      <c r="J7" s="27"/>
      <c r="K7" s="27"/>
      <c r="L7" s="28"/>
    </row>
    <row r="8" spans="1:13" s="13" customFormat="1" ht="30" x14ac:dyDescent="0.25">
      <c r="B8" s="6" t="s">
        <v>0</v>
      </c>
      <c r="C8" s="7" t="s">
        <v>1</v>
      </c>
      <c r="D8" s="7" t="s">
        <v>2</v>
      </c>
      <c r="E8" s="7" t="s">
        <v>3</v>
      </c>
      <c r="F8" s="7" t="s">
        <v>4</v>
      </c>
      <c r="G8" s="7" t="s">
        <v>5</v>
      </c>
      <c r="H8" s="8" t="s">
        <v>9</v>
      </c>
      <c r="I8" s="8" t="s">
        <v>10</v>
      </c>
      <c r="J8" s="7" t="s">
        <v>6</v>
      </c>
      <c r="K8" s="7" t="s">
        <v>7</v>
      </c>
      <c r="L8" s="9" t="s">
        <v>8</v>
      </c>
      <c r="M8" s="19"/>
    </row>
    <row r="9" spans="1:13" x14ac:dyDescent="0.25">
      <c r="B9" s="10">
        <v>40086</v>
      </c>
      <c r="C9" s="11">
        <v>14869786</v>
      </c>
      <c r="D9" s="11">
        <v>4587</v>
      </c>
      <c r="E9" s="11">
        <v>25000</v>
      </c>
      <c r="F9" s="12">
        <v>200</v>
      </c>
      <c r="G9" s="11">
        <v>350</v>
      </c>
      <c r="H9" s="14">
        <f>+(D9)*365/C9</f>
        <v>0.11259442469447778</v>
      </c>
      <c r="I9" s="14">
        <f>+(G9+F9)/E9</f>
        <v>2.1999999999999999E-2</v>
      </c>
      <c r="J9" s="14">
        <f>+H9+I9</f>
        <v>0.13459442469447777</v>
      </c>
      <c r="K9" s="15">
        <v>0.12479999999999999</v>
      </c>
      <c r="L9" s="16">
        <f>+K9-J9</f>
        <v>-9.7944246944777769E-3</v>
      </c>
    </row>
    <row r="10" spans="1:13" x14ac:dyDescent="0.25">
      <c r="B10" s="10">
        <v>40178</v>
      </c>
      <c r="C10" s="11">
        <v>12587493</v>
      </c>
      <c r="D10" s="11">
        <v>3891</v>
      </c>
      <c r="E10" s="11">
        <v>25000</v>
      </c>
      <c r="F10" s="12">
        <v>200</v>
      </c>
      <c r="G10" s="11">
        <v>250</v>
      </c>
      <c r="H10" s="14">
        <f>+(D10)*365/C10</f>
        <v>0.11282747088717349</v>
      </c>
      <c r="I10" s="14">
        <f>+(G10+F10)/E10</f>
        <v>1.7999999999999999E-2</v>
      </c>
      <c r="J10" s="14">
        <f>+H10+I10</f>
        <v>0.13082747088717347</v>
      </c>
      <c r="K10" s="15">
        <v>0.12770000000000001</v>
      </c>
      <c r="L10" s="16">
        <f>+K10-J10</f>
        <v>-3.1274708871734669E-3</v>
      </c>
    </row>
    <row r="11" spans="1:13" x14ac:dyDescent="0.25">
      <c r="B11" s="3"/>
      <c r="C11" s="4"/>
      <c r="D11" s="4"/>
      <c r="E11" s="4"/>
      <c r="F11" s="4"/>
      <c r="G11" s="4"/>
      <c r="H11" s="4"/>
      <c r="I11" s="4"/>
      <c r="J11" s="4"/>
      <c r="K11" s="4"/>
      <c r="L11" s="5"/>
    </row>
    <row r="12" spans="1:13" x14ac:dyDescent="0.25">
      <c r="B12" s="26" t="s">
        <v>23</v>
      </c>
      <c r="C12" s="27"/>
      <c r="D12" s="27"/>
      <c r="E12" s="27"/>
      <c r="F12" s="27"/>
      <c r="G12" s="27"/>
      <c r="H12" s="27"/>
      <c r="I12" s="27"/>
      <c r="J12" s="27"/>
      <c r="K12" s="27"/>
      <c r="L12" s="28"/>
    </row>
    <row r="13" spans="1:13" s="13" customFormat="1" ht="30" x14ac:dyDescent="0.25">
      <c r="B13" s="6" t="s">
        <v>0</v>
      </c>
      <c r="C13" s="7" t="s">
        <v>1</v>
      </c>
      <c r="D13" s="7" t="s">
        <v>2</v>
      </c>
      <c r="E13" s="7" t="s">
        <v>3</v>
      </c>
      <c r="F13" s="7" t="s">
        <v>4</v>
      </c>
      <c r="G13" s="7" t="s">
        <v>5</v>
      </c>
      <c r="H13" s="8" t="s">
        <v>9</v>
      </c>
      <c r="I13" s="8" t="s">
        <v>10</v>
      </c>
      <c r="J13" s="7" t="s">
        <v>6</v>
      </c>
      <c r="K13" s="7" t="s">
        <v>7</v>
      </c>
      <c r="L13" s="9" t="s">
        <v>8</v>
      </c>
      <c r="M13" s="19"/>
    </row>
    <row r="14" spans="1:13" x14ac:dyDescent="0.25">
      <c r="B14" s="10">
        <v>40086</v>
      </c>
      <c r="C14" s="11">
        <v>14869786</v>
      </c>
      <c r="D14" s="11">
        <v>4587</v>
      </c>
      <c r="E14" s="11">
        <v>25000</v>
      </c>
      <c r="F14" s="12">
        <v>200</v>
      </c>
      <c r="G14" s="11">
        <v>300</v>
      </c>
      <c r="H14" s="14">
        <f>+(D14)*365/C14</f>
        <v>0.11259442469447778</v>
      </c>
      <c r="I14" s="14">
        <f>+(G14)/E14</f>
        <v>1.2E-2</v>
      </c>
      <c r="J14" s="14">
        <f>+H14+I14</f>
        <v>0.12459442469447778</v>
      </c>
      <c r="K14" s="15">
        <v>0.12479999999999999</v>
      </c>
      <c r="L14" s="16">
        <f>+K14-J14</f>
        <v>2.0557530552221814E-4</v>
      </c>
    </row>
    <row r="15" spans="1:13" x14ac:dyDescent="0.25">
      <c r="A15" s="17"/>
      <c r="B15" s="10">
        <v>40178</v>
      </c>
      <c r="C15" s="11">
        <v>12587493</v>
      </c>
      <c r="D15" s="11">
        <v>3891</v>
      </c>
      <c r="E15" s="11">
        <v>25000</v>
      </c>
      <c r="F15" s="12">
        <v>200</v>
      </c>
      <c r="G15" s="11">
        <v>250</v>
      </c>
      <c r="H15" s="14">
        <f>+(D15)*365/C15</f>
        <v>0.11282747088717349</v>
      </c>
      <c r="I15" s="14">
        <f>+(G15)/E15</f>
        <v>0.01</v>
      </c>
      <c r="J15" s="14">
        <f>+H15+I15</f>
        <v>0.12282747088717348</v>
      </c>
      <c r="K15" s="15">
        <v>0.12770000000000001</v>
      </c>
      <c r="L15" s="16">
        <f>+K15-J15</f>
        <v>4.8725291128265263E-3</v>
      </c>
    </row>
    <row r="16" spans="1:13" ht="15.75" thickBot="1" x14ac:dyDescent="0.3">
      <c r="A16" s="17"/>
      <c r="B16" s="10">
        <v>40268</v>
      </c>
      <c r="C16" s="11">
        <v>13586984</v>
      </c>
      <c r="D16" s="11">
        <v>3487.8</v>
      </c>
      <c r="E16" s="11">
        <v>25000</v>
      </c>
      <c r="F16" s="12">
        <v>200</v>
      </c>
      <c r="G16" s="11">
        <v>100</v>
      </c>
      <c r="H16" s="14">
        <f>+(D16)*365/C16</f>
        <v>9.3696069709068616E-2</v>
      </c>
      <c r="I16" s="14">
        <f>+((F16+G16)*4)/E16</f>
        <v>4.8000000000000001E-2</v>
      </c>
      <c r="J16" s="14">
        <f>+H16+I16</f>
        <v>0.14169606970906862</v>
      </c>
      <c r="K16" s="15">
        <v>0.14385000000000001</v>
      </c>
      <c r="L16" s="16">
        <f>+K16-J16</f>
        <v>2.1539302909313884E-3</v>
      </c>
    </row>
    <row r="17" spans="1:13" x14ac:dyDescent="0.25">
      <c r="B17" s="23" t="s">
        <v>24</v>
      </c>
      <c r="C17" s="24"/>
      <c r="D17" s="24"/>
      <c r="E17" s="24"/>
      <c r="F17" s="24"/>
      <c r="G17" s="24"/>
      <c r="H17" s="24"/>
      <c r="I17" s="24"/>
      <c r="J17" s="24"/>
      <c r="K17" s="24"/>
      <c r="L17" s="25"/>
    </row>
    <row r="18" spans="1:13" s="13" customFormat="1" ht="30" x14ac:dyDescent="0.25">
      <c r="B18" s="6" t="s">
        <v>0</v>
      </c>
      <c r="C18" s="7" t="s">
        <v>1</v>
      </c>
      <c r="D18" s="7" t="s">
        <v>2</v>
      </c>
      <c r="E18" s="7" t="s">
        <v>3</v>
      </c>
      <c r="F18" s="7" t="s">
        <v>4</v>
      </c>
      <c r="G18" s="7" t="s">
        <v>5</v>
      </c>
      <c r="H18" s="8" t="s">
        <v>9</v>
      </c>
      <c r="I18" s="8" t="s">
        <v>10</v>
      </c>
      <c r="J18" s="7" t="s">
        <v>6</v>
      </c>
      <c r="K18" s="7" t="s">
        <v>7</v>
      </c>
      <c r="L18" s="9" t="s">
        <v>8</v>
      </c>
      <c r="M18" s="19"/>
    </row>
    <row r="19" spans="1:13" x14ac:dyDescent="0.25">
      <c r="B19" s="10">
        <v>40086</v>
      </c>
      <c r="C19" s="11">
        <v>14869786</v>
      </c>
      <c r="D19" s="11">
        <v>4587</v>
      </c>
      <c r="E19" s="11">
        <v>25000</v>
      </c>
      <c r="F19" s="12">
        <v>200</v>
      </c>
      <c r="G19" s="11">
        <v>300</v>
      </c>
      <c r="H19" s="14">
        <f>+(D19)*365/C19</f>
        <v>0.11259442469447778</v>
      </c>
      <c r="I19" s="14">
        <f>+G19/E19</f>
        <v>1.2E-2</v>
      </c>
      <c r="J19" s="14">
        <f>+H19+I19</f>
        <v>0.12459442469447778</v>
      </c>
      <c r="K19" s="15">
        <v>0.12479999999999999</v>
      </c>
      <c r="L19" s="16">
        <f>+K19-J19</f>
        <v>2.0557530552221814E-4</v>
      </c>
    </row>
    <row r="20" spans="1:13" x14ac:dyDescent="0.25">
      <c r="B20" s="10">
        <v>40178</v>
      </c>
      <c r="C20" s="11">
        <v>12587493</v>
      </c>
      <c r="D20" s="11">
        <v>3891</v>
      </c>
      <c r="E20" s="11">
        <v>25000</v>
      </c>
      <c r="F20" s="12">
        <v>200</v>
      </c>
      <c r="G20" s="11">
        <v>250</v>
      </c>
      <c r="H20" s="14">
        <f>+(D20)*365/C20</f>
        <v>0.11282747088717349</v>
      </c>
      <c r="I20" s="14">
        <f>+G20/E20</f>
        <v>0.01</v>
      </c>
      <c r="J20" s="14">
        <f>+H20+I20</f>
        <v>0.12282747088717348</v>
      </c>
      <c r="K20" s="15">
        <v>0.12770000000000001</v>
      </c>
      <c r="L20" s="16">
        <f>+K20-J20</f>
        <v>4.8725291128265263E-3</v>
      </c>
    </row>
    <row r="21" spans="1:13" x14ac:dyDescent="0.25">
      <c r="B21" s="3"/>
      <c r="C21" s="4"/>
      <c r="D21" s="4"/>
      <c r="E21" s="4"/>
      <c r="F21" s="4"/>
      <c r="G21" s="4"/>
      <c r="H21" s="4"/>
      <c r="I21" s="4"/>
      <c r="J21" s="4"/>
      <c r="K21" s="4"/>
      <c r="L21" s="5"/>
    </row>
    <row r="22" spans="1:13" s="13" customFormat="1" x14ac:dyDescent="0.25">
      <c r="B22" s="21"/>
      <c r="C22" s="20"/>
      <c r="D22" s="20"/>
      <c r="E22" s="20"/>
      <c r="F22" s="20"/>
      <c r="G22" s="20"/>
      <c r="H22" s="20"/>
      <c r="I22" s="20"/>
      <c r="J22" s="20" t="s">
        <v>11</v>
      </c>
      <c r="K22" s="20" t="s">
        <v>12</v>
      </c>
      <c r="L22" s="22"/>
      <c r="M22" s="19"/>
    </row>
    <row r="23" spans="1:13" x14ac:dyDescent="0.25">
      <c r="B23" s="10">
        <v>40178</v>
      </c>
      <c r="C23" s="11"/>
      <c r="D23" s="11"/>
      <c r="E23" s="11">
        <v>25000</v>
      </c>
      <c r="F23" s="12">
        <v>200</v>
      </c>
      <c r="G23" s="11"/>
      <c r="H23" s="11"/>
      <c r="I23" s="11"/>
      <c r="J23" s="14">
        <f>+F23/E23</f>
        <v>8.0000000000000002E-3</v>
      </c>
      <c r="K23" s="14">
        <f>0.65%*1.5</f>
        <v>9.7500000000000017E-3</v>
      </c>
      <c r="L23" s="16">
        <f>+K23-J23</f>
        <v>1.7500000000000016E-3</v>
      </c>
      <c r="M23" s="18" t="s">
        <v>13</v>
      </c>
    </row>
    <row r="24" spans="1:13" x14ac:dyDescent="0.25">
      <c r="B24" s="10">
        <v>40178</v>
      </c>
      <c r="C24" s="11"/>
      <c r="D24" s="11"/>
      <c r="E24" s="11">
        <v>25000</v>
      </c>
      <c r="F24" s="12">
        <v>300</v>
      </c>
      <c r="G24" s="11"/>
      <c r="H24" s="11"/>
      <c r="I24" s="11"/>
      <c r="J24" s="14">
        <f t="shared" ref="J24:J25" si="0">+F24/E24</f>
        <v>1.2E-2</v>
      </c>
      <c r="K24" s="14">
        <f t="shared" ref="K24:K25" si="1">0.65%*1.5</f>
        <v>9.7500000000000017E-3</v>
      </c>
      <c r="L24" s="16">
        <f>+K24-J24</f>
        <v>-2.2499999999999985E-3</v>
      </c>
      <c r="M24" s="18" t="s">
        <v>14</v>
      </c>
    </row>
    <row r="25" spans="1:13" x14ac:dyDescent="0.25">
      <c r="B25" s="10">
        <v>40178</v>
      </c>
      <c r="C25" s="11"/>
      <c r="D25" s="11"/>
      <c r="E25" s="11">
        <v>25000</v>
      </c>
      <c r="F25" s="12">
        <v>400</v>
      </c>
      <c r="G25" s="11"/>
      <c r="H25" s="11"/>
      <c r="I25" s="11"/>
      <c r="J25" s="14">
        <f t="shared" si="0"/>
        <v>1.6E-2</v>
      </c>
      <c r="K25" s="14">
        <f t="shared" si="1"/>
        <v>9.7500000000000017E-3</v>
      </c>
      <c r="L25" s="16">
        <f t="shared" ref="L24:L25" si="2">+K25-J25</f>
        <v>-6.2499999999999986E-3</v>
      </c>
      <c r="M25" s="18" t="s">
        <v>16</v>
      </c>
    </row>
    <row r="26" spans="1:13" x14ac:dyDescent="0.25">
      <c r="B26" s="26" t="s">
        <v>25</v>
      </c>
      <c r="C26" s="27"/>
      <c r="D26" s="27"/>
      <c r="E26" s="27"/>
      <c r="F26" s="27"/>
      <c r="G26" s="27"/>
      <c r="H26" s="27"/>
      <c r="I26" s="27"/>
      <c r="J26" s="27"/>
      <c r="K26" s="27"/>
      <c r="L26" s="28"/>
    </row>
    <row r="27" spans="1:13" s="13" customFormat="1" ht="30" x14ac:dyDescent="0.25">
      <c r="B27" s="6" t="s">
        <v>0</v>
      </c>
      <c r="C27" s="7" t="s">
        <v>1</v>
      </c>
      <c r="D27" s="7" t="s">
        <v>2</v>
      </c>
      <c r="E27" s="7" t="s">
        <v>3</v>
      </c>
      <c r="F27" s="7" t="s">
        <v>4</v>
      </c>
      <c r="G27" s="7" t="s">
        <v>5</v>
      </c>
      <c r="H27" s="8" t="s">
        <v>9</v>
      </c>
      <c r="I27" s="8" t="s">
        <v>10</v>
      </c>
      <c r="J27" s="7" t="s">
        <v>6</v>
      </c>
      <c r="K27" s="7" t="s">
        <v>7</v>
      </c>
      <c r="L27" s="9" t="s">
        <v>8</v>
      </c>
      <c r="M27" s="19"/>
    </row>
    <row r="28" spans="1:13" x14ac:dyDescent="0.25">
      <c r="B28" s="10">
        <v>40086</v>
      </c>
      <c r="C28" s="11">
        <v>14869786</v>
      </c>
      <c r="D28" s="11">
        <v>4587</v>
      </c>
      <c r="E28" s="11">
        <v>25000</v>
      </c>
      <c r="F28" s="12">
        <v>200</v>
      </c>
      <c r="G28" s="11">
        <v>300</v>
      </c>
      <c r="H28" s="14">
        <f>+(D28)*365/C28</f>
        <v>0.11259442469447778</v>
      </c>
      <c r="I28" s="14">
        <f>+(G28)/E28</f>
        <v>1.2E-2</v>
      </c>
      <c r="J28" s="14">
        <f>+H28+I28</f>
        <v>0.12459442469447778</v>
      </c>
      <c r="K28" s="15">
        <v>0.12479999999999999</v>
      </c>
      <c r="L28" s="16">
        <f>+K28-J28</f>
        <v>2.0557530552221814E-4</v>
      </c>
    </row>
    <row r="29" spans="1:13" x14ac:dyDescent="0.25">
      <c r="A29" s="17"/>
      <c r="B29" s="10">
        <v>40178</v>
      </c>
      <c r="C29" s="11">
        <v>12587493</v>
      </c>
      <c r="D29" s="11">
        <v>3891</v>
      </c>
      <c r="E29" s="11">
        <v>25000</v>
      </c>
      <c r="F29" s="12">
        <v>200</v>
      </c>
      <c r="G29" s="11">
        <v>250</v>
      </c>
      <c r="H29" s="14">
        <f>+(D29)*365/C29</f>
        <v>0.11282747088717349</v>
      </c>
      <c r="I29" s="14">
        <f>+(G29)/E29</f>
        <v>0.01</v>
      </c>
      <c r="J29" s="14">
        <f>+H29+I29</f>
        <v>0.12282747088717348</v>
      </c>
      <c r="K29" s="15">
        <v>0.12770000000000001</v>
      </c>
      <c r="L29" s="16">
        <f>+K29-J29</f>
        <v>4.8725291128265263E-3</v>
      </c>
    </row>
    <row r="30" spans="1:13" x14ac:dyDescent="0.25">
      <c r="A30" s="17"/>
      <c r="B30" s="10">
        <v>40268</v>
      </c>
      <c r="C30" s="11">
        <v>13586984</v>
      </c>
      <c r="D30" s="11">
        <v>3487.8</v>
      </c>
      <c r="E30" s="11">
        <v>25000</v>
      </c>
      <c r="F30" s="12">
        <v>200</v>
      </c>
      <c r="G30" s="11">
        <v>100</v>
      </c>
      <c r="H30" s="14">
        <f>+(D30)*365/C30</f>
        <v>9.3696069709068616E-2</v>
      </c>
      <c r="I30" s="14">
        <f>+((F30+G30)*4)/E30</f>
        <v>4.8000000000000001E-2</v>
      </c>
      <c r="J30" s="14">
        <f>+H30+I30</f>
        <v>0.14169606970906862</v>
      </c>
      <c r="K30" s="15">
        <v>0.14385000000000001</v>
      </c>
      <c r="L30" s="16">
        <f>+K30-J30</f>
        <v>2.1539302909313884E-3</v>
      </c>
    </row>
    <row r="32" spans="1:13" x14ac:dyDescent="0.25">
      <c r="B32" s="2" t="s">
        <v>20</v>
      </c>
      <c r="C32" s="2"/>
      <c r="D32" s="2"/>
      <c r="F32" s="2" t="s">
        <v>17</v>
      </c>
      <c r="J32" s="2"/>
    </row>
    <row r="33" spans="4:10" x14ac:dyDescent="0.25">
      <c r="D33" s="2"/>
      <c r="E33" s="2"/>
      <c r="F33" s="2" t="s">
        <v>19</v>
      </c>
      <c r="G33" s="2"/>
      <c r="J33" s="2"/>
    </row>
    <row r="34" spans="4:10" x14ac:dyDescent="0.25">
      <c r="J34" s="2"/>
    </row>
    <row r="35" spans="4:10" x14ac:dyDescent="0.25">
      <c r="F35" s="2" t="s">
        <v>18</v>
      </c>
    </row>
    <row r="36" spans="4:10" x14ac:dyDescent="0.25">
      <c r="F36" s="2" t="s">
        <v>15</v>
      </c>
    </row>
  </sheetData>
  <mergeCells count="5">
    <mergeCell ref="B17:L17"/>
    <mergeCell ref="B26:L26"/>
    <mergeCell ref="B2:L2"/>
    <mergeCell ref="B7:L7"/>
    <mergeCell ref="B12:L12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Pasquale</dc:creator>
  <cp:lastModifiedBy>Paki</cp:lastModifiedBy>
  <cp:lastPrinted>2017-06-01T07:07:44Z</cp:lastPrinted>
  <dcterms:created xsi:type="dcterms:W3CDTF">2016-10-25T11:33:21Z</dcterms:created>
  <dcterms:modified xsi:type="dcterms:W3CDTF">2017-09-07T14:05:18Z</dcterms:modified>
</cp:coreProperties>
</file>